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-03\Desktop\"/>
    </mc:Choice>
  </mc:AlternateContent>
  <xr:revisionPtr revIDLastSave="0" documentId="13_ncr:1_{A07BD1EA-62D4-4DA4-A42C-CAB88BDE8FDB}" xr6:coauthVersionLast="45" xr6:coauthVersionMax="45" xr10:uidLastSave="{00000000-0000-0000-0000-000000000000}"/>
  <bookViews>
    <workbookView xWindow="-120" yWindow="-120" windowWidth="20730" windowHeight="11160" xr2:uid="{3A59593A-F98E-4BAE-9DEF-6C7EC873A271}"/>
  </bookViews>
  <sheets>
    <sheet name="シミュレーション" sheetId="1" r:id="rId1"/>
  </sheets>
  <definedNames>
    <definedName name="_xlnm.Print_Area" localSheetId="0">シミュレーション!$A$1:$F$65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R28" i="1" l="1"/>
  <c r="R17" i="1"/>
  <c r="D7" i="1"/>
  <c r="R19" i="1" s="1"/>
  <c r="N21" i="1"/>
  <c r="N20" i="1"/>
  <c r="N19" i="1"/>
  <c r="N4" i="1"/>
  <c r="N5" i="1"/>
  <c r="N3" i="1"/>
  <c r="C8" i="1"/>
  <c r="R20" i="1" s="1"/>
  <c r="N23" i="1" l="1"/>
  <c r="R23" i="1"/>
  <c r="N7" i="1"/>
  <c r="R3" i="1"/>
  <c r="R4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F66" i="1" s="1"/>
  <c r="G66" i="1" s="1"/>
  <c r="R7" i="1" l="1"/>
  <c r="C66" i="1"/>
  <c r="D66" i="1" s="1"/>
  <c r="H66" i="1"/>
  <c r="I66" i="1" s="1"/>
  <c r="H43" i="1"/>
  <c r="I43" i="1" s="1"/>
  <c r="F46" i="1"/>
  <c r="G46" i="1" s="1"/>
  <c r="F48" i="1"/>
  <c r="G48" i="1" s="1"/>
  <c r="H49" i="1"/>
  <c r="I49" i="1" s="1"/>
  <c r="F50" i="1"/>
  <c r="G50" i="1" s="1"/>
  <c r="F53" i="1"/>
  <c r="G53" i="1" s="1"/>
  <c r="F55" i="1"/>
  <c r="G55" i="1" s="1"/>
  <c r="H56" i="1"/>
  <c r="I56" i="1" s="1"/>
  <c r="H57" i="1"/>
  <c r="I57" i="1" s="1"/>
  <c r="H58" i="1"/>
  <c r="I58" i="1" s="1"/>
  <c r="F61" i="1"/>
  <c r="G61" i="1" s="1"/>
  <c r="H62" i="1"/>
  <c r="I62" i="1" s="1"/>
  <c r="F63" i="1"/>
  <c r="G63" i="1" s="1"/>
  <c r="H64" i="1"/>
  <c r="I64" i="1" s="1"/>
  <c r="H65" i="1"/>
  <c r="I65" i="1" s="1"/>
  <c r="B42" i="1"/>
  <c r="F42" i="1" s="1"/>
  <c r="G42" i="1" s="1"/>
  <c r="D4" i="1"/>
  <c r="H44" i="1"/>
  <c r="I44" i="1" s="1"/>
  <c r="H45" i="1"/>
  <c r="H46" i="1"/>
  <c r="I46" i="1" s="1"/>
  <c r="H47" i="1"/>
  <c r="I47" i="1" s="1"/>
  <c r="H48" i="1"/>
  <c r="I48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9" i="1"/>
  <c r="I59" i="1" s="1"/>
  <c r="H60" i="1"/>
  <c r="I60" i="1" s="1"/>
  <c r="H61" i="1"/>
  <c r="I61" i="1" s="1"/>
  <c r="H63" i="1"/>
  <c r="I63" i="1" s="1"/>
  <c r="F51" i="1"/>
  <c r="G51" i="1" s="1"/>
  <c r="F52" i="1"/>
  <c r="G52" i="1" s="1"/>
  <c r="F54" i="1"/>
  <c r="G54" i="1" s="1"/>
  <c r="F58" i="1"/>
  <c r="G58" i="1" s="1"/>
  <c r="F59" i="1"/>
  <c r="G59" i="1" s="1"/>
  <c r="F60" i="1"/>
  <c r="G60" i="1" s="1"/>
  <c r="F62" i="1"/>
  <c r="G62" i="1" s="1"/>
  <c r="F43" i="1"/>
  <c r="G43" i="1" s="1"/>
  <c r="F44" i="1"/>
  <c r="F45" i="1"/>
  <c r="G45" i="1" s="1"/>
  <c r="F47" i="1"/>
  <c r="G47" i="1" s="1"/>
  <c r="C43" i="1"/>
  <c r="F15" i="1" s="1"/>
  <c r="C44" i="1"/>
  <c r="C45" i="1"/>
  <c r="C46" i="1"/>
  <c r="R8" i="1" l="1"/>
  <c r="R9" i="1" s="1"/>
  <c r="R24" i="1"/>
  <c r="R25" i="1" s="1"/>
  <c r="R27" i="1" s="1"/>
  <c r="R29" i="1" s="1"/>
  <c r="R30" i="1" s="1"/>
  <c r="R31" i="1" s="1"/>
  <c r="N8" i="1"/>
  <c r="N9" i="1" s="1"/>
  <c r="N11" i="1" s="1"/>
  <c r="N13" i="1" s="1"/>
  <c r="N14" i="1" s="1"/>
  <c r="N24" i="1"/>
  <c r="N25" i="1" s="1"/>
  <c r="I45" i="1"/>
  <c r="G44" i="1"/>
  <c r="F16" i="1"/>
  <c r="J3" i="1"/>
  <c r="J4" i="1" s="1"/>
  <c r="J6" i="1" s="1"/>
  <c r="J8" i="1" s="1"/>
  <c r="J9" i="1" s="1"/>
  <c r="J14" i="1"/>
  <c r="J15" i="1" s="1"/>
  <c r="J17" i="1" s="1"/>
  <c r="J19" i="1" s="1"/>
  <c r="J20" i="1" s="1"/>
  <c r="J21" i="1" s="1"/>
  <c r="J22" i="1" s="1"/>
  <c r="J23" i="1" s="1"/>
  <c r="F65" i="1"/>
  <c r="G65" i="1" s="1"/>
  <c r="F57" i="1"/>
  <c r="G57" i="1" s="1"/>
  <c r="F49" i="1"/>
  <c r="G49" i="1" s="1"/>
  <c r="F64" i="1"/>
  <c r="G64" i="1" s="1"/>
  <c r="F56" i="1"/>
  <c r="G56" i="1" s="1"/>
  <c r="C42" i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H42" i="1"/>
  <c r="I42" i="1" s="1"/>
  <c r="D43" i="1"/>
  <c r="D44" i="1"/>
  <c r="D45" i="1"/>
  <c r="D46" i="1"/>
  <c r="C47" i="1"/>
  <c r="D47" i="1" s="1"/>
  <c r="N22" i="1" l="1"/>
  <c r="N6" i="1"/>
  <c r="R10" i="1"/>
  <c r="R12" i="1" s="1"/>
  <c r="R11" i="1"/>
  <c r="R13" i="1" s="1"/>
  <c r="R14" i="1" s="1"/>
  <c r="N10" i="1"/>
  <c r="N12" i="1" s="1"/>
  <c r="N15" i="1" s="1"/>
  <c r="N28" i="1"/>
  <c r="N27" i="1"/>
  <c r="N29" i="1" s="1"/>
  <c r="N30" i="1" s="1"/>
  <c r="D42" i="1"/>
  <c r="F14" i="1"/>
  <c r="J5" i="1"/>
  <c r="J7" i="1" s="1"/>
  <c r="J10" i="1" s="1"/>
  <c r="J11" i="1" s="1"/>
  <c r="J12" i="1" s="1"/>
  <c r="C7" i="1" s="1"/>
  <c r="R15" i="1" l="1"/>
  <c r="C9" i="1"/>
  <c r="R5" i="1" s="1"/>
  <c r="D8" i="1"/>
  <c r="N17" i="1"/>
  <c r="N16" i="1"/>
  <c r="N31" i="1"/>
  <c r="R6" i="1" l="1"/>
  <c r="R16" i="1" s="1"/>
  <c r="R22" i="1"/>
  <c r="R32" i="1" s="1"/>
  <c r="R33" i="1" s="1"/>
  <c r="D10" i="1" s="1"/>
  <c r="D11" i="1" s="1"/>
  <c r="N32" i="1"/>
  <c r="N33" i="1" s="1"/>
  <c r="C10" i="1" s="1"/>
  <c r="C11" i="1" s="1"/>
</calcChain>
</file>

<file path=xl/sharedStrings.xml><?xml version="1.0" encoding="utf-8"?>
<sst xmlns="http://schemas.openxmlformats.org/spreadsheetml/2006/main" count="133" uniqueCount="58">
  <si>
    <t>贈与額</t>
    <rPh sb="0" eb="2">
      <t>ゾウヨ</t>
    </rPh>
    <rPh sb="2" eb="3">
      <t>ガク</t>
    </rPh>
    <phoneticPr fontId="2"/>
  </si>
  <si>
    <t>相続時精算課税</t>
    <rPh sb="0" eb="2">
      <t>ソウゾク</t>
    </rPh>
    <rPh sb="2" eb="3">
      <t>ジ</t>
    </rPh>
    <rPh sb="3" eb="5">
      <t>セイサン</t>
    </rPh>
    <rPh sb="5" eb="7">
      <t>カゼイ</t>
    </rPh>
    <phoneticPr fontId="2"/>
  </si>
  <si>
    <t>直</t>
    <rPh sb="0" eb="1">
      <t>チョク</t>
    </rPh>
    <phoneticPr fontId="2"/>
  </si>
  <si>
    <t>一</t>
    <rPh sb="0" eb="1">
      <t>イチ</t>
    </rPh>
    <phoneticPr fontId="2"/>
  </si>
  <si>
    <t>贈与税額</t>
    <rPh sb="0" eb="3">
      <t>ゾウヨゼイ</t>
    </rPh>
    <rPh sb="3" eb="4">
      <t>ガク</t>
    </rPh>
    <phoneticPr fontId="2"/>
  </si>
  <si>
    <t>特定贈与（直系親族）</t>
    <rPh sb="0" eb="2">
      <t>トクテイ</t>
    </rPh>
    <rPh sb="2" eb="4">
      <t>ゾウヨ</t>
    </rPh>
    <rPh sb="5" eb="7">
      <t>チョッケイ</t>
    </rPh>
    <rPh sb="7" eb="9">
      <t>シンゾク</t>
    </rPh>
    <phoneticPr fontId="2"/>
  </si>
  <si>
    <t>一般贈与（その他）</t>
    <rPh sb="0" eb="2">
      <t>イッパン</t>
    </rPh>
    <rPh sb="2" eb="4">
      <t>ゾウヨ</t>
    </rPh>
    <rPh sb="7" eb="8">
      <t>タ</t>
    </rPh>
    <phoneticPr fontId="2"/>
  </si>
  <si>
    <t>贈与税
の割合</t>
    <rPh sb="0" eb="3">
      <t>ゾウヨゼイ</t>
    </rPh>
    <rPh sb="5" eb="7">
      <t>ワリアイ</t>
    </rPh>
    <phoneticPr fontId="2"/>
  </si>
  <si>
    <t>区分</t>
    <rPh sb="0" eb="2">
      <t>クブン</t>
    </rPh>
    <phoneticPr fontId="2"/>
  </si>
  <si>
    <t>配偶者有無</t>
    <rPh sb="0" eb="3">
      <t>ハイグウシャ</t>
    </rPh>
    <rPh sb="3" eb="5">
      <t>ウム</t>
    </rPh>
    <phoneticPr fontId="2"/>
  </si>
  <si>
    <t>有</t>
  </si>
  <si>
    <t>相続財産</t>
    <rPh sb="0" eb="2">
      <t>ソウゾク</t>
    </rPh>
    <rPh sb="2" eb="4">
      <t>ザイサン</t>
    </rPh>
    <phoneticPr fontId="2"/>
  </si>
  <si>
    <t>子の人数</t>
    <rPh sb="0" eb="1">
      <t>コ</t>
    </rPh>
    <rPh sb="2" eb="4">
      <t>ニンズウ</t>
    </rPh>
    <phoneticPr fontId="2"/>
  </si>
  <si>
    <t>無</t>
  </si>
  <si>
    <t>氏名</t>
    <rPh sb="0" eb="2">
      <t>シメイ</t>
    </rPh>
    <phoneticPr fontId="2"/>
  </si>
  <si>
    <t>贈与額</t>
    <rPh sb="0" eb="2">
      <t>ゾウヨ</t>
    </rPh>
    <rPh sb="2" eb="3">
      <t>ガク</t>
    </rPh>
    <phoneticPr fontId="2"/>
  </si>
  <si>
    <t>贈与税額</t>
    <rPh sb="0" eb="3">
      <t>ゾウヨゼイ</t>
    </rPh>
    <rPh sb="3" eb="4">
      <t>ガク</t>
    </rPh>
    <phoneticPr fontId="2"/>
  </si>
  <si>
    <t>№</t>
    <phoneticPr fontId="2"/>
  </si>
  <si>
    <t>贈与による相続税対策シミュレーション</t>
    <rPh sb="0" eb="2">
      <t>ゾウヨ</t>
    </rPh>
    <rPh sb="5" eb="8">
      <t>ソウゾクゼイ</t>
    </rPh>
    <rPh sb="8" eb="10">
      <t>タイサク</t>
    </rPh>
    <phoneticPr fontId="2"/>
  </si>
  <si>
    <t>対策前相続税額</t>
    <rPh sb="0" eb="2">
      <t>タイサク</t>
    </rPh>
    <rPh sb="2" eb="3">
      <t>マエ</t>
    </rPh>
    <rPh sb="3" eb="5">
      <t>ソウゾク</t>
    </rPh>
    <rPh sb="5" eb="7">
      <t>ゼイガク</t>
    </rPh>
    <phoneticPr fontId="2"/>
  </si>
  <si>
    <t>対策後相続税額</t>
    <rPh sb="0" eb="2">
      <t>タイサク</t>
    </rPh>
    <rPh sb="2" eb="3">
      <t>ゴ</t>
    </rPh>
    <rPh sb="3" eb="5">
      <t>ソウゾク</t>
    </rPh>
    <rPh sb="5" eb="7">
      <t>ゼイガク</t>
    </rPh>
    <phoneticPr fontId="2"/>
  </si>
  <si>
    <t>対策効果額</t>
    <rPh sb="0" eb="2">
      <t>タイサク</t>
    </rPh>
    <rPh sb="2" eb="4">
      <t>コウカ</t>
    </rPh>
    <rPh sb="4" eb="5">
      <t>ガク</t>
    </rPh>
    <phoneticPr fontId="2"/>
  </si>
  <si>
    <t>基礎控除</t>
    <rPh sb="0" eb="2">
      <t>キソ</t>
    </rPh>
    <rPh sb="2" eb="4">
      <t>コウジョ</t>
    </rPh>
    <phoneticPr fontId="2"/>
  </si>
  <si>
    <t>3年以内考慮</t>
    <rPh sb="1" eb="2">
      <t>ネン</t>
    </rPh>
    <rPh sb="2" eb="4">
      <t>イナイ</t>
    </rPh>
    <rPh sb="4" eb="6">
      <t>コウリョ</t>
    </rPh>
    <phoneticPr fontId="2"/>
  </si>
  <si>
    <t>相続人
区分</t>
    <rPh sb="0" eb="2">
      <t>ソウゾク</t>
    </rPh>
    <rPh sb="2" eb="3">
      <t>ニン</t>
    </rPh>
    <rPh sb="4" eb="6">
      <t>クブン</t>
    </rPh>
    <phoneticPr fontId="2"/>
  </si>
  <si>
    <t>相続又は
遺贈の
有無</t>
    <rPh sb="0" eb="2">
      <t>ソウゾク</t>
    </rPh>
    <rPh sb="2" eb="3">
      <t>マタ</t>
    </rPh>
    <rPh sb="5" eb="7">
      <t>イゾウ</t>
    </rPh>
    <rPh sb="9" eb="11">
      <t>ウム</t>
    </rPh>
    <phoneticPr fontId="2"/>
  </si>
  <si>
    <t>特定</t>
  </si>
  <si>
    <t>相続</t>
    <rPh sb="0" eb="2">
      <t>ソウゾク</t>
    </rPh>
    <phoneticPr fontId="2"/>
  </si>
  <si>
    <t>配偶者あり</t>
    <rPh sb="0" eb="3">
      <t>ハイグウシャ</t>
    </rPh>
    <phoneticPr fontId="2"/>
  </si>
  <si>
    <t>配偶者税額</t>
    <rPh sb="0" eb="3">
      <t>ハイグウシャ</t>
    </rPh>
    <rPh sb="3" eb="5">
      <t>ゼイガク</t>
    </rPh>
    <phoneticPr fontId="2"/>
  </si>
  <si>
    <t>子1人あたり税額</t>
    <rPh sb="0" eb="1">
      <t>コ</t>
    </rPh>
    <rPh sb="2" eb="3">
      <t>ニン</t>
    </rPh>
    <rPh sb="6" eb="8">
      <t>ゼイガク</t>
    </rPh>
    <phoneticPr fontId="2"/>
  </si>
  <si>
    <t>合計税額</t>
    <rPh sb="0" eb="2">
      <t>ゴウケイ</t>
    </rPh>
    <rPh sb="2" eb="4">
      <t>ゼイガク</t>
    </rPh>
    <phoneticPr fontId="2"/>
  </si>
  <si>
    <t>納税額</t>
    <rPh sb="0" eb="2">
      <t>ノウゼイ</t>
    </rPh>
    <rPh sb="2" eb="3">
      <t>ガク</t>
    </rPh>
    <phoneticPr fontId="2"/>
  </si>
  <si>
    <t>基礎控除後</t>
    <rPh sb="0" eb="2">
      <t>キソ</t>
    </rPh>
    <rPh sb="2" eb="4">
      <t>コウジョ</t>
    </rPh>
    <rPh sb="4" eb="5">
      <t>ゴ</t>
    </rPh>
    <phoneticPr fontId="2"/>
  </si>
  <si>
    <t>配偶者財産</t>
    <rPh sb="0" eb="3">
      <t>ハイグウシャ</t>
    </rPh>
    <rPh sb="3" eb="5">
      <t>ザイサン</t>
    </rPh>
    <phoneticPr fontId="2"/>
  </si>
  <si>
    <t>子1人あたり財産</t>
    <rPh sb="0" eb="1">
      <t>コ</t>
    </rPh>
    <rPh sb="2" eb="3">
      <t>ニン</t>
    </rPh>
    <rPh sb="6" eb="8">
      <t>ザイサン</t>
    </rPh>
    <phoneticPr fontId="2"/>
  </si>
  <si>
    <t>子合計税額</t>
    <rPh sb="0" eb="1">
      <t>コ</t>
    </rPh>
    <rPh sb="1" eb="3">
      <t>ゴウケイ</t>
    </rPh>
    <rPh sb="3" eb="5">
      <t>ゼイガク</t>
    </rPh>
    <phoneticPr fontId="2"/>
  </si>
  <si>
    <t>最終税額</t>
    <rPh sb="0" eb="2">
      <t>サイシュウ</t>
    </rPh>
    <rPh sb="2" eb="4">
      <t>ゼイガク</t>
    </rPh>
    <phoneticPr fontId="2"/>
  </si>
  <si>
    <t>対策前</t>
    <rPh sb="0" eb="2">
      <t>タイサク</t>
    </rPh>
    <rPh sb="2" eb="3">
      <t>マエ</t>
    </rPh>
    <phoneticPr fontId="2"/>
  </si>
  <si>
    <t>配偶者なし</t>
    <rPh sb="0" eb="3">
      <t>ハイグウシャ</t>
    </rPh>
    <phoneticPr fontId="2"/>
  </si>
  <si>
    <t>その他</t>
  </si>
  <si>
    <t>相続時</t>
  </si>
  <si>
    <t>対策後</t>
    <rPh sb="0" eb="2">
      <t>タイサク</t>
    </rPh>
    <rPh sb="2" eb="3">
      <t>ゴ</t>
    </rPh>
    <phoneticPr fontId="2"/>
  </si>
  <si>
    <t>相続時</t>
    <rPh sb="0" eb="2">
      <t>ソウゾク</t>
    </rPh>
    <rPh sb="2" eb="3">
      <t>ジ</t>
    </rPh>
    <phoneticPr fontId="2"/>
  </si>
  <si>
    <t>特定</t>
    <rPh sb="0" eb="2">
      <t>トクテイ</t>
    </rPh>
    <phoneticPr fontId="2"/>
  </si>
  <si>
    <t>その他</t>
    <rPh sb="2" eb="3">
      <t>タ</t>
    </rPh>
    <phoneticPr fontId="2"/>
  </si>
  <si>
    <t>対策後相続財産</t>
    <rPh sb="0" eb="2">
      <t>タイサク</t>
    </rPh>
    <rPh sb="2" eb="3">
      <t>ゴ</t>
    </rPh>
    <rPh sb="3" eb="5">
      <t>ソウゾク</t>
    </rPh>
    <rPh sb="5" eb="7">
      <t>ザイサン</t>
    </rPh>
    <phoneticPr fontId="2"/>
  </si>
  <si>
    <t>配偶者なし</t>
    <rPh sb="0" eb="3">
      <t>ハイグウシャ</t>
    </rPh>
    <phoneticPr fontId="2"/>
  </si>
  <si>
    <t>相続時税額</t>
    <rPh sb="0" eb="2">
      <t>ソウゾク</t>
    </rPh>
    <rPh sb="2" eb="3">
      <t>ジ</t>
    </rPh>
    <rPh sb="3" eb="5">
      <t>ゼイガク</t>
    </rPh>
    <phoneticPr fontId="2"/>
  </si>
  <si>
    <t>有</t>
    <rPh sb="0" eb="1">
      <t>アリ</t>
    </rPh>
    <phoneticPr fontId="2"/>
  </si>
  <si>
    <t>3年以内考慮</t>
    <rPh sb="1" eb="2">
      <t>ネン</t>
    </rPh>
    <rPh sb="2" eb="4">
      <t>イナイ</t>
    </rPh>
    <rPh sb="4" eb="6">
      <t>コウリョ</t>
    </rPh>
    <phoneticPr fontId="2"/>
  </si>
  <si>
    <t>有税額</t>
    <rPh sb="0" eb="1">
      <t>アリ</t>
    </rPh>
    <rPh sb="1" eb="3">
      <t>ゼイガク</t>
    </rPh>
    <phoneticPr fontId="2"/>
  </si>
  <si>
    <t>贈与総額</t>
    <rPh sb="0" eb="2">
      <t>ゾウヨ</t>
    </rPh>
    <rPh sb="2" eb="4">
      <t>ソウガク</t>
    </rPh>
    <phoneticPr fontId="2"/>
  </si>
  <si>
    <t>贈与税額</t>
    <rPh sb="0" eb="3">
      <t>ゾウヨゼイ</t>
    </rPh>
    <rPh sb="3" eb="4">
      <t>ガク</t>
    </rPh>
    <phoneticPr fontId="2"/>
  </si>
  <si>
    <t>例1</t>
    <rPh sb="0" eb="1">
      <t>レイ</t>
    </rPh>
    <phoneticPr fontId="2"/>
  </si>
  <si>
    <t>例2</t>
    <rPh sb="0" eb="1">
      <t>レイ</t>
    </rPh>
    <phoneticPr fontId="2"/>
  </si>
  <si>
    <t>例3</t>
    <rPh sb="0" eb="1">
      <t>レイ</t>
    </rPh>
    <phoneticPr fontId="2"/>
  </si>
  <si>
    <t>例4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</si>
</sst>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38" fontId="3" fillId="0" borderId="0" xfId="1" applyFont="1">
      <alignment vertical="center"/>
    </xf>
    <xf numFmtId="0" fontId="6" fillId="0" borderId="0" xfId="0" applyFont="1">
      <alignment vertical="center"/>
    </xf>
    <xf numFmtId="38" fontId="3" fillId="0" borderId="1" xfId="1" applyFont="1" applyBorder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8" fontId="3" fillId="0" borderId="6" xfId="1" applyFont="1" applyBorder="1">
      <alignment vertical="center"/>
    </xf>
    <xf numFmtId="38" fontId="3" fillId="0" borderId="2" xfId="1" applyFont="1" applyBorder="1">
      <alignment vertical="center"/>
    </xf>
    <xf numFmtId="176" fontId="3" fillId="0" borderId="7" xfId="2" applyNumberFormat="1" applyFont="1" applyBorder="1">
      <alignment vertical="center"/>
    </xf>
    <xf numFmtId="176" fontId="3" fillId="0" borderId="5" xfId="2" applyNumberFormat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6" fontId="3" fillId="0" borderId="15" xfId="2" applyNumberFormat="1" applyFont="1" applyBorder="1">
      <alignment vertical="center"/>
    </xf>
    <xf numFmtId="176" fontId="3" fillId="0" borderId="4" xfId="2" applyNumberFormat="1" applyFont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177" fontId="3" fillId="3" borderId="1" xfId="0" applyNumberFormat="1" applyFont="1" applyFill="1" applyBorder="1">
      <alignment vertical="center"/>
    </xf>
    <xf numFmtId="177" fontId="3" fillId="5" borderId="1" xfId="1" applyNumberFormat="1" applyFont="1" applyFill="1" applyBorder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77" fontId="3" fillId="4" borderId="1" xfId="1" applyNumberFormat="1" applyFont="1" applyFill="1" applyBorder="1" applyAlignment="1">
      <alignment horizontal="right" vertical="center"/>
    </xf>
    <xf numFmtId="38" fontId="5" fillId="3" borderId="1" xfId="1" applyFont="1" applyFill="1" applyBorder="1">
      <alignment vertical="center"/>
    </xf>
    <xf numFmtId="38" fontId="5" fillId="2" borderId="1" xfId="1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5" fillId="2" borderId="4" xfId="1" applyFont="1" applyFill="1" applyBorder="1">
      <alignment vertical="center"/>
    </xf>
    <xf numFmtId="0" fontId="3" fillId="5" borderId="4" xfId="0" applyFont="1" applyFill="1" applyBorder="1" applyAlignment="1">
      <alignment horizontal="center" vertical="center"/>
    </xf>
    <xf numFmtId="177" fontId="3" fillId="5" borderId="16" xfId="1" applyNumberFormat="1" applyFont="1" applyFill="1" applyBorder="1">
      <alignment vertical="center"/>
    </xf>
    <xf numFmtId="38" fontId="4" fillId="5" borderId="17" xfId="1" applyFont="1" applyFill="1" applyBorder="1" applyAlignment="1">
      <alignment horizontal="center" vertical="center"/>
    </xf>
    <xf numFmtId="38" fontId="3" fillId="5" borderId="17" xfId="1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38" fontId="4" fillId="5" borderId="18" xfId="1" applyFont="1" applyFill="1" applyBorder="1" applyProtection="1">
      <alignment vertical="center"/>
      <protection locked="0"/>
    </xf>
    <xf numFmtId="177" fontId="3" fillId="5" borderId="19" xfId="1" applyNumberFormat="1" applyFont="1" applyFill="1" applyBorder="1" applyProtection="1">
      <alignment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38" fontId="4" fillId="5" borderId="21" xfId="1" applyFont="1" applyFill="1" applyBorder="1" applyProtection="1">
      <alignment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38" fontId="4" fillId="5" borderId="23" xfId="1" applyFont="1" applyFill="1" applyBorder="1" applyProtection="1">
      <alignment vertical="center"/>
      <protection locked="0"/>
    </xf>
    <xf numFmtId="177" fontId="3" fillId="5" borderId="24" xfId="1" applyNumberFormat="1" applyFont="1" applyFill="1" applyBorder="1" applyProtection="1">
      <alignment vertical="center"/>
      <protection locked="0"/>
    </xf>
    <xf numFmtId="0" fontId="3" fillId="5" borderId="24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177" fontId="5" fillId="2" borderId="26" xfId="1" applyNumberFormat="1" applyFont="1" applyFill="1" applyBorder="1" applyAlignment="1" applyProtection="1">
      <alignment horizontal="center" vertical="center"/>
      <protection locked="0"/>
    </xf>
    <xf numFmtId="38" fontId="5" fillId="2" borderId="27" xfId="1" applyFont="1" applyFill="1" applyBorder="1" applyAlignment="1" applyProtection="1">
      <alignment horizontal="center" vertical="center"/>
      <protection locked="0"/>
    </xf>
    <xf numFmtId="38" fontId="5" fillId="2" borderId="28" xfId="1" applyFont="1" applyFill="1" applyBorder="1" applyAlignment="1" applyProtection="1">
      <alignment horizontal="center" vertical="center"/>
      <protection locked="0"/>
    </xf>
    <xf numFmtId="38" fontId="4" fillId="0" borderId="0" xfId="1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3B4C-BDD5-4670-A826-98F41FD5F305}">
  <sheetPr>
    <pageSetUpPr fitToPage="1"/>
  </sheetPr>
  <dimension ref="A1:R73"/>
  <sheetViews>
    <sheetView tabSelected="1" workbookViewId="0">
      <selection sqref="A1:F1"/>
    </sheetView>
  </sheetViews>
  <sheetFormatPr defaultRowHeight="13.5" x14ac:dyDescent="0.4"/>
  <cols>
    <col min="1" max="1" width="3.375" style="1" customWidth="1"/>
    <col min="2" max="2" width="26.25" style="3" customWidth="1"/>
    <col min="3" max="3" width="27.125" style="3" customWidth="1"/>
    <col min="4" max="4" width="10.625" style="1" customWidth="1"/>
    <col min="5" max="5" width="11" style="1" customWidth="1"/>
    <col min="6" max="6" width="19.5" style="1" customWidth="1"/>
    <col min="7" max="7" width="19.875" style="1" customWidth="1"/>
    <col min="8" max="8" width="15.125" style="1" hidden="1" customWidth="1"/>
    <col min="9" max="9" width="15" style="1" hidden="1" customWidth="1"/>
    <col min="10" max="10" width="13.375" style="3" hidden="1" customWidth="1"/>
    <col min="11" max="11" width="0" style="1" hidden="1" customWidth="1"/>
    <col min="12" max="12" width="11.625" style="1" hidden="1" customWidth="1"/>
    <col min="13" max="13" width="15" style="1" hidden="1" customWidth="1"/>
    <col min="14" max="14" width="11.875" style="3" hidden="1" customWidth="1"/>
    <col min="15" max="15" width="0" style="1" hidden="1" customWidth="1"/>
    <col min="16" max="16" width="12.125" style="1" hidden="1" customWidth="1"/>
    <col min="17" max="17" width="15.125" style="1" hidden="1" customWidth="1"/>
    <col min="18" max="18" width="16" style="1" hidden="1" customWidth="1"/>
    <col min="19" max="19" width="18.125" style="1" customWidth="1"/>
    <col min="20" max="16384" width="9" style="1"/>
  </cols>
  <sheetData>
    <row r="1" spans="1:18" ht="21" x14ac:dyDescent="0.4">
      <c r="A1" s="50" t="s">
        <v>18</v>
      </c>
      <c r="B1" s="50"/>
      <c r="C1" s="50"/>
      <c r="D1" s="50"/>
      <c r="E1" s="50"/>
      <c r="F1" s="50"/>
    </row>
    <row r="2" spans="1:18" ht="21.75" thickBot="1" x14ac:dyDescent="0.45">
      <c r="B2" s="2"/>
      <c r="H2" s="1" t="s">
        <v>38</v>
      </c>
      <c r="L2" s="1" t="s">
        <v>42</v>
      </c>
      <c r="P2" s="1" t="s">
        <v>50</v>
      </c>
    </row>
    <row r="3" spans="1:18" ht="18.75" x14ac:dyDescent="0.4">
      <c r="A3" s="28" t="s">
        <v>11</v>
      </c>
      <c r="B3" s="31"/>
      <c r="C3" s="47">
        <v>500000000</v>
      </c>
      <c r="H3" s="1" t="s">
        <v>28</v>
      </c>
      <c r="I3" s="1" t="s">
        <v>22</v>
      </c>
      <c r="J3" s="3">
        <f>30000000+($D$4+$C$5)*6000000</f>
        <v>54000000</v>
      </c>
      <c r="L3" s="1" t="s">
        <v>28</v>
      </c>
      <c r="M3" s="1" t="s">
        <v>44</v>
      </c>
      <c r="N3" s="3">
        <f>SUMIFS($C$14:$C$38,$D$14:$D$38,M3)</f>
        <v>10000000</v>
      </c>
      <c r="P3" s="1" t="s">
        <v>28</v>
      </c>
      <c r="Q3" s="1" t="s">
        <v>49</v>
      </c>
      <c r="R3" s="3">
        <f>$D$7</f>
        <v>15000000</v>
      </c>
    </row>
    <row r="4" spans="1:18" ht="18.75" x14ac:dyDescent="0.4">
      <c r="A4" s="28" t="s">
        <v>9</v>
      </c>
      <c r="B4" s="31"/>
      <c r="C4" s="48" t="s">
        <v>13</v>
      </c>
      <c r="D4" s="4">
        <f>IF(C4="有",1,0)</f>
        <v>0</v>
      </c>
      <c r="I4" s="1" t="s">
        <v>33</v>
      </c>
      <c r="J4" s="3">
        <f>IF(C3&gt;J3,C3-J3,0)</f>
        <v>446000000</v>
      </c>
      <c r="M4" s="1" t="s">
        <v>45</v>
      </c>
      <c r="N4" s="3">
        <f t="shared" ref="N4:N5" si="0">SUMIFS($C$14:$C$38,$D$14:$D$38,M4)</f>
        <v>5000000</v>
      </c>
      <c r="Q4" s="1" t="s">
        <v>52</v>
      </c>
      <c r="R4" s="3">
        <f>$C$8</f>
        <v>20000000</v>
      </c>
    </row>
    <row r="5" spans="1:18" ht="19.5" thickBot="1" x14ac:dyDescent="0.45">
      <c r="A5" s="28" t="s">
        <v>12</v>
      </c>
      <c r="B5" s="31"/>
      <c r="C5" s="49">
        <v>4</v>
      </c>
      <c r="I5" s="1" t="s">
        <v>34</v>
      </c>
      <c r="J5" s="3">
        <f>INT(J4/2)</f>
        <v>223000000</v>
      </c>
      <c r="M5" s="1" t="s">
        <v>43</v>
      </c>
      <c r="N5" s="3">
        <f t="shared" si="0"/>
        <v>5000000</v>
      </c>
      <c r="Q5" s="1" t="s">
        <v>53</v>
      </c>
      <c r="R5" s="3">
        <f>C9</f>
        <v>2500000</v>
      </c>
    </row>
    <row r="6" spans="1:18" ht="21" x14ac:dyDescent="0.4">
      <c r="B6" s="2"/>
      <c r="I6" s="1" t="s">
        <v>35</v>
      </c>
      <c r="J6" s="3">
        <f>INT(INT(J4/2)/$C$5)</f>
        <v>55750000</v>
      </c>
      <c r="M6" s="1" t="s">
        <v>48</v>
      </c>
      <c r="N6" s="3">
        <f>SUMIFS($F$14:$F$38,$D$14:$D$38,M5)</f>
        <v>1000000</v>
      </c>
      <c r="Q6" s="1" t="s">
        <v>51</v>
      </c>
      <c r="R6" s="3">
        <f>$D$8</f>
        <v>1970000</v>
      </c>
    </row>
    <row r="7" spans="1:18" ht="18.75" x14ac:dyDescent="0.4">
      <c r="A7" s="27" t="s">
        <v>19</v>
      </c>
      <c r="B7" s="27"/>
      <c r="C7" s="23">
        <f>J12+J23</f>
        <v>110400000</v>
      </c>
      <c r="D7" s="30">
        <f>SUMIFS($C$14:$C$38,$E$14:$E$38,G8)</f>
        <v>15000000</v>
      </c>
      <c r="E7" s="30"/>
      <c r="F7" s="30"/>
      <c r="I7" s="1" t="s">
        <v>29</v>
      </c>
      <c r="J7" s="3">
        <f>J5*VLOOKUP(J5,$H$30:$J$38,2,1)-VLOOKUP(J5,$H$30:$J$38,3,1)</f>
        <v>73350000</v>
      </c>
      <c r="M7" s="1" t="s">
        <v>46</v>
      </c>
      <c r="N7" s="3">
        <f>$C$3-N3-N4</f>
        <v>485000000</v>
      </c>
      <c r="Q7" s="1" t="s">
        <v>46</v>
      </c>
      <c r="R7" s="3">
        <f>$C$3-R4+R3</f>
        <v>495000000</v>
      </c>
    </row>
    <row r="8" spans="1:18" ht="18.75" x14ac:dyDescent="0.4">
      <c r="A8" s="27" t="s">
        <v>15</v>
      </c>
      <c r="B8" s="27"/>
      <c r="C8" s="23">
        <f>SUM(C14:C38)</f>
        <v>20000000</v>
      </c>
      <c r="D8" s="30">
        <f>SUMIFS($F$14:$F$38,$E$14:$E$38,G8)</f>
        <v>1970000</v>
      </c>
      <c r="E8" s="30"/>
      <c r="F8" s="30"/>
      <c r="G8" s="4" t="s">
        <v>49</v>
      </c>
      <c r="I8" s="1" t="s">
        <v>30</v>
      </c>
      <c r="J8" s="3">
        <f>J6*VLOOKUP(J6,$H$30:$J$38,2,1)-VLOOKUP(J6,$H$30:$J$38,3,1)</f>
        <v>9725000</v>
      </c>
      <c r="M8" s="1" t="s">
        <v>22</v>
      </c>
      <c r="N8" s="3">
        <f>30000000+($D$4+$C$5)*6000000</f>
        <v>54000000</v>
      </c>
      <c r="Q8" s="1" t="s">
        <v>22</v>
      </c>
      <c r="R8" s="3">
        <f>30000000+($D$4+$C$5)*6000000</f>
        <v>54000000</v>
      </c>
    </row>
    <row r="9" spans="1:18" ht="18.75" x14ac:dyDescent="0.4">
      <c r="A9" s="27" t="s">
        <v>16</v>
      </c>
      <c r="B9" s="27"/>
      <c r="C9" s="23">
        <f>SUM(F14:F38)</f>
        <v>2500000</v>
      </c>
      <c r="D9" s="29" t="s">
        <v>23</v>
      </c>
      <c r="E9" s="29"/>
      <c r="F9" s="29"/>
      <c r="G9" s="4" t="s">
        <v>49</v>
      </c>
      <c r="I9" s="1" t="s">
        <v>36</v>
      </c>
      <c r="J9" s="3">
        <f>J8*C5</f>
        <v>38900000</v>
      </c>
      <c r="M9" s="1" t="s">
        <v>33</v>
      </c>
      <c r="N9" s="3">
        <f>IF(N7&gt;N8,N7-N8,0)</f>
        <v>431000000</v>
      </c>
      <c r="Q9" s="1" t="s">
        <v>33</v>
      </c>
      <c r="R9" s="3">
        <f>IF(R7&gt;R8,R7-R8,0)</f>
        <v>441000000</v>
      </c>
    </row>
    <row r="10" spans="1:18" ht="18.75" x14ac:dyDescent="0.4">
      <c r="A10" s="27" t="s">
        <v>20</v>
      </c>
      <c r="B10" s="27"/>
      <c r="C10" s="23">
        <f>N17+N33</f>
        <v>103400000</v>
      </c>
      <c r="D10" s="26">
        <f>R17+R33</f>
        <v>106430000</v>
      </c>
      <c r="E10" s="26"/>
      <c r="F10" s="26"/>
      <c r="I10" s="1" t="s">
        <v>31</v>
      </c>
      <c r="J10" s="3">
        <f>J7+J9</f>
        <v>112250000</v>
      </c>
      <c r="M10" s="1" t="s">
        <v>34</v>
      </c>
      <c r="N10" s="3">
        <f>INT(N9/2)</f>
        <v>215500000</v>
      </c>
      <c r="Q10" s="1" t="s">
        <v>34</v>
      </c>
      <c r="R10" s="3">
        <f>INT(R9/2)</f>
        <v>220500000</v>
      </c>
    </row>
    <row r="11" spans="1:18" ht="18.75" x14ac:dyDescent="0.4">
      <c r="A11" s="27" t="s">
        <v>21</v>
      </c>
      <c r="B11" s="27"/>
      <c r="C11" s="23">
        <f>C10+C9-C7</f>
        <v>-4500000</v>
      </c>
      <c r="D11" s="26">
        <f>D10+C9-C7</f>
        <v>-1470000</v>
      </c>
      <c r="E11" s="26"/>
      <c r="F11" s="26"/>
      <c r="I11" s="1" t="s">
        <v>32</v>
      </c>
      <c r="J11" s="3">
        <f>INT(J10/2)</f>
        <v>56125000</v>
      </c>
      <c r="M11" s="1" t="s">
        <v>35</v>
      </c>
      <c r="N11" s="3">
        <f>INT(INT(N9/2)/$C$5)</f>
        <v>53875000</v>
      </c>
      <c r="Q11" s="1" t="s">
        <v>35</v>
      </c>
      <c r="R11" s="3">
        <f>INT(INT(R9/2)/$C$5)</f>
        <v>55125000</v>
      </c>
    </row>
    <row r="12" spans="1:18" ht="21" x14ac:dyDescent="0.4">
      <c r="B12" s="2"/>
      <c r="I12" s="1" t="s">
        <v>37</v>
      </c>
      <c r="J12" s="3">
        <f>IF(C4="有",J11,0)</f>
        <v>0</v>
      </c>
      <c r="M12" s="1" t="s">
        <v>29</v>
      </c>
      <c r="N12" s="3">
        <f>N10*VLOOKUP(N10,$H$30:$J$38,2,1)-VLOOKUP(N10,$H$30:$J$38,3,1)</f>
        <v>69975000</v>
      </c>
      <c r="Q12" s="1" t="s">
        <v>29</v>
      </c>
      <c r="R12" s="3">
        <f>R10*VLOOKUP(R10,$H$30:$J$38,2,1)-VLOOKUP(R10,$H$30:$J$38,3,1)</f>
        <v>72225000</v>
      </c>
    </row>
    <row r="13" spans="1:18" ht="41.25" thickBot="1" x14ac:dyDescent="0.45">
      <c r="A13" s="22" t="s">
        <v>17</v>
      </c>
      <c r="B13" s="34" t="s">
        <v>14</v>
      </c>
      <c r="C13" s="35" t="s">
        <v>15</v>
      </c>
      <c r="D13" s="36" t="s">
        <v>24</v>
      </c>
      <c r="E13" s="36" t="s">
        <v>25</v>
      </c>
      <c r="F13" s="22" t="s">
        <v>16</v>
      </c>
      <c r="M13" s="1" t="s">
        <v>30</v>
      </c>
      <c r="N13" s="3">
        <f>N11*VLOOKUP(N11,$H$30:$J$38,2,1)-VLOOKUP(N11,$H$30:$J$38,3,1)</f>
        <v>9162500</v>
      </c>
      <c r="Q13" s="1" t="s">
        <v>30</v>
      </c>
      <c r="R13" s="3">
        <f>R11*VLOOKUP(R11,$H$30:$J$38,2,1)-VLOOKUP(R11,$H$30:$J$38,3,1)</f>
        <v>9537500</v>
      </c>
    </row>
    <row r="14" spans="1:18" ht="21" x14ac:dyDescent="0.4">
      <c r="A14" s="32">
        <v>1</v>
      </c>
      <c r="B14" s="37" t="s">
        <v>54</v>
      </c>
      <c r="C14" s="38">
        <v>5000000</v>
      </c>
      <c r="D14" s="39" t="s">
        <v>26</v>
      </c>
      <c r="E14" s="40" t="s">
        <v>10</v>
      </c>
      <c r="F14" s="33">
        <f>IF(D14="特定",C42,IF(D14="その他",F42,IF(D14="相続時",H42,0)))</f>
        <v>485000</v>
      </c>
      <c r="H14" s="1" t="s">
        <v>39</v>
      </c>
      <c r="I14" s="1" t="s">
        <v>22</v>
      </c>
      <c r="J14" s="3">
        <f>30000000+($D$4+$C$5)*6000000</f>
        <v>54000000</v>
      </c>
      <c r="M14" s="1" t="s">
        <v>36</v>
      </c>
      <c r="N14" s="3">
        <f>N13*$C$5</f>
        <v>36650000</v>
      </c>
      <c r="Q14" s="1" t="s">
        <v>36</v>
      </c>
      <c r="R14" s="3">
        <f>R13*$C$5</f>
        <v>38150000</v>
      </c>
    </row>
    <row r="15" spans="1:18" ht="21" x14ac:dyDescent="0.4">
      <c r="A15" s="32">
        <v>2</v>
      </c>
      <c r="B15" s="41" t="s">
        <v>55</v>
      </c>
      <c r="C15" s="24">
        <v>5000000</v>
      </c>
      <c r="D15" s="25" t="s">
        <v>26</v>
      </c>
      <c r="E15" s="42" t="s">
        <v>10</v>
      </c>
      <c r="F15" s="33">
        <f t="shared" ref="F15:F38" si="1">IF(D15="特定",C43,IF(D15="その他",F43,IF(D15="相続時",H43,0)))</f>
        <v>485000</v>
      </c>
      <c r="I15" s="1" t="s">
        <v>33</v>
      </c>
      <c r="J15" s="3">
        <f>IF(C3&gt;J14,C3-J14,0)</f>
        <v>446000000</v>
      </c>
      <c r="M15" s="1" t="s">
        <v>31</v>
      </c>
      <c r="N15" s="3">
        <f>N12+N14</f>
        <v>106625000</v>
      </c>
      <c r="Q15" s="1" t="s">
        <v>31</v>
      </c>
      <c r="R15" s="3">
        <f>R12+R14</f>
        <v>110375000</v>
      </c>
    </row>
    <row r="16" spans="1:18" ht="21" x14ac:dyDescent="0.4">
      <c r="A16" s="32">
        <v>3</v>
      </c>
      <c r="B16" s="41" t="s">
        <v>56</v>
      </c>
      <c r="C16" s="24">
        <v>5000000</v>
      </c>
      <c r="D16" s="25" t="s">
        <v>40</v>
      </c>
      <c r="E16" s="42" t="s">
        <v>13</v>
      </c>
      <c r="F16" s="33">
        <f t="shared" si="1"/>
        <v>530000</v>
      </c>
      <c r="I16" s="1" t="s">
        <v>34</v>
      </c>
      <c r="M16" s="1" t="s">
        <v>32</v>
      </c>
      <c r="N16" s="3">
        <f>INT(N15/2)-N6</f>
        <v>52312500</v>
      </c>
      <c r="Q16" s="1" t="s">
        <v>32</v>
      </c>
      <c r="R16" s="3">
        <f>INT(R15/2)-R6</f>
        <v>53217500</v>
      </c>
    </row>
    <row r="17" spans="1:18" ht="21" x14ac:dyDescent="0.4">
      <c r="A17" s="32">
        <v>4</v>
      </c>
      <c r="B17" s="41" t="s">
        <v>57</v>
      </c>
      <c r="C17" s="24">
        <v>5000000</v>
      </c>
      <c r="D17" s="25" t="s">
        <v>41</v>
      </c>
      <c r="E17" s="42" t="s">
        <v>10</v>
      </c>
      <c r="F17" s="33">
        <f t="shared" si="1"/>
        <v>1000000</v>
      </c>
      <c r="I17" s="1" t="s">
        <v>35</v>
      </c>
      <c r="J17" s="3">
        <f>INT(J15/$C$5)</f>
        <v>111500000</v>
      </c>
      <c r="M17" s="1" t="s">
        <v>37</v>
      </c>
      <c r="N17" s="3">
        <f>IF($C$4="有",N16,0)</f>
        <v>0</v>
      </c>
      <c r="Q17" s="1" t="s">
        <v>37</v>
      </c>
      <c r="R17" s="3">
        <f>IF($C$4="有",R16,0)</f>
        <v>0</v>
      </c>
    </row>
    <row r="18" spans="1:18" ht="21" x14ac:dyDescent="0.4">
      <c r="A18" s="32">
        <v>5</v>
      </c>
      <c r="B18" s="41"/>
      <c r="C18" s="24"/>
      <c r="D18" s="25"/>
      <c r="E18" s="42"/>
      <c r="F18" s="33">
        <f t="shared" si="1"/>
        <v>0</v>
      </c>
      <c r="I18" s="1" t="s">
        <v>29</v>
      </c>
      <c r="R18" s="3"/>
    </row>
    <row r="19" spans="1:18" ht="21" x14ac:dyDescent="0.4">
      <c r="A19" s="32">
        <v>6</v>
      </c>
      <c r="B19" s="41"/>
      <c r="C19" s="24"/>
      <c r="D19" s="25"/>
      <c r="E19" s="42"/>
      <c r="F19" s="33">
        <f t="shared" si="1"/>
        <v>0</v>
      </c>
      <c r="I19" s="1" t="s">
        <v>30</v>
      </c>
      <c r="J19" s="3">
        <f>J17*VLOOKUP(J17,$H$30:$J$38,2,1)-VLOOKUP(J17,$H$30:$J$38,3,1)</f>
        <v>27600000</v>
      </c>
      <c r="L19" s="1" t="s">
        <v>47</v>
      </c>
      <c r="M19" s="1" t="s">
        <v>44</v>
      </c>
      <c r="N19" s="3">
        <f>SUMIFS($C$14:$C$38,$D$14:$D$38,M19)</f>
        <v>10000000</v>
      </c>
      <c r="P19" s="1" t="s">
        <v>47</v>
      </c>
      <c r="Q19" s="1" t="s">
        <v>49</v>
      </c>
      <c r="R19" s="3">
        <f>$D$7</f>
        <v>15000000</v>
      </c>
    </row>
    <row r="20" spans="1:18" ht="21" x14ac:dyDescent="0.4">
      <c r="A20" s="32">
        <v>7</v>
      </c>
      <c r="B20" s="41"/>
      <c r="C20" s="24"/>
      <c r="D20" s="25"/>
      <c r="E20" s="42"/>
      <c r="F20" s="33">
        <f t="shared" si="1"/>
        <v>0</v>
      </c>
      <c r="I20" s="1" t="s">
        <v>36</v>
      </c>
      <c r="J20" s="3">
        <f>J19*C5</f>
        <v>110400000</v>
      </c>
      <c r="M20" s="1" t="s">
        <v>45</v>
      </c>
      <c r="N20" s="3">
        <f t="shared" ref="N20:N21" si="2">SUMIFS($C$14:$C$38,$D$14:$D$38,M20)</f>
        <v>5000000</v>
      </c>
      <c r="Q20" s="1" t="s">
        <v>52</v>
      </c>
      <c r="R20" s="3">
        <f>$C$8</f>
        <v>20000000</v>
      </c>
    </row>
    <row r="21" spans="1:18" ht="21" x14ac:dyDescent="0.4">
      <c r="A21" s="32">
        <v>8</v>
      </c>
      <c r="B21" s="41"/>
      <c r="C21" s="24"/>
      <c r="D21" s="25"/>
      <c r="E21" s="42"/>
      <c r="F21" s="33">
        <f t="shared" si="1"/>
        <v>0</v>
      </c>
      <c r="I21" s="1" t="s">
        <v>31</v>
      </c>
      <c r="J21" s="3">
        <f>J18+J20</f>
        <v>110400000</v>
      </c>
      <c r="M21" s="1" t="s">
        <v>43</v>
      </c>
      <c r="N21" s="3">
        <f t="shared" si="2"/>
        <v>5000000</v>
      </c>
      <c r="R21" s="3"/>
    </row>
    <row r="22" spans="1:18" ht="21" x14ac:dyDescent="0.4">
      <c r="A22" s="32">
        <v>9</v>
      </c>
      <c r="B22" s="41"/>
      <c r="C22" s="24"/>
      <c r="D22" s="25"/>
      <c r="E22" s="42"/>
      <c r="F22" s="33">
        <f t="shared" si="1"/>
        <v>0</v>
      </c>
      <c r="I22" s="1" t="s">
        <v>32</v>
      </c>
      <c r="J22" s="3">
        <f>J21</f>
        <v>110400000</v>
      </c>
      <c r="M22" s="1" t="s">
        <v>48</v>
      </c>
      <c r="N22" s="3">
        <f>SUMIFS($F$14:$F$38,$D$14:$D$38,M21)</f>
        <v>1000000</v>
      </c>
      <c r="Q22" s="1" t="s">
        <v>51</v>
      </c>
      <c r="R22" s="3">
        <f>$D$8</f>
        <v>1970000</v>
      </c>
    </row>
    <row r="23" spans="1:18" ht="21" x14ac:dyDescent="0.4">
      <c r="A23" s="32">
        <v>10</v>
      </c>
      <c r="B23" s="41"/>
      <c r="C23" s="24"/>
      <c r="D23" s="25"/>
      <c r="E23" s="42"/>
      <c r="F23" s="33">
        <f t="shared" si="1"/>
        <v>0</v>
      </c>
      <c r="I23" s="1" t="s">
        <v>37</v>
      </c>
      <c r="J23" s="3">
        <f>IF(C4="無",J22,0)</f>
        <v>110400000</v>
      </c>
      <c r="M23" s="1" t="s">
        <v>46</v>
      </c>
      <c r="N23" s="3">
        <f>$C$3-N19-N20</f>
        <v>485000000</v>
      </c>
      <c r="Q23" s="1" t="s">
        <v>46</v>
      </c>
      <c r="R23" s="3">
        <f>$C$3-R20+R19</f>
        <v>495000000</v>
      </c>
    </row>
    <row r="24" spans="1:18" ht="21" x14ac:dyDescent="0.4">
      <c r="A24" s="32">
        <v>11</v>
      </c>
      <c r="B24" s="41"/>
      <c r="C24" s="24"/>
      <c r="D24" s="25"/>
      <c r="E24" s="42"/>
      <c r="F24" s="33">
        <f t="shared" si="1"/>
        <v>0</v>
      </c>
      <c r="M24" s="1" t="s">
        <v>22</v>
      </c>
      <c r="N24" s="3">
        <f>30000000+($D$4+$C$5)*6000000</f>
        <v>54000000</v>
      </c>
      <c r="Q24" s="1" t="s">
        <v>22</v>
      </c>
      <c r="R24" s="3">
        <f>30000000+($D$4+$C$5)*6000000</f>
        <v>54000000</v>
      </c>
    </row>
    <row r="25" spans="1:18" ht="21" x14ac:dyDescent="0.4">
      <c r="A25" s="32">
        <v>12</v>
      </c>
      <c r="B25" s="41"/>
      <c r="C25" s="24"/>
      <c r="D25" s="25"/>
      <c r="E25" s="42"/>
      <c r="F25" s="33">
        <f t="shared" si="1"/>
        <v>0</v>
      </c>
      <c r="M25" s="1" t="s">
        <v>33</v>
      </c>
      <c r="N25" s="3">
        <f>IF(N23&gt;N24,N23-N24,0)</f>
        <v>431000000</v>
      </c>
      <c r="Q25" s="1" t="s">
        <v>33</v>
      </c>
      <c r="R25" s="3">
        <f>IF(R23&gt;R24,R23-R24,0)</f>
        <v>441000000</v>
      </c>
    </row>
    <row r="26" spans="1:18" ht="21" x14ac:dyDescent="0.4">
      <c r="A26" s="32">
        <v>13</v>
      </c>
      <c r="B26" s="41"/>
      <c r="C26" s="24"/>
      <c r="D26" s="25"/>
      <c r="E26" s="42"/>
      <c r="F26" s="33">
        <f t="shared" si="1"/>
        <v>0</v>
      </c>
      <c r="M26" s="1" t="s">
        <v>34</v>
      </c>
      <c r="Q26" s="1" t="s">
        <v>34</v>
      </c>
      <c r="R26" s="3"/>
    </row>
    <row r="27" spans="1:18" ht="21" x14ac:dyDescent="0.4">
      <c r="A27" s="32">
        <v>14</v>
      </c>
      <c r="B27" s="41"/>
      <c r="C27" s="24"/>
      <c r="D27" s="25"/>
      <c r="E27" s="42"/>
      <c r="F27" s="33">
        <f t="shared" si="1"/>
        <v>0</v>
      </c>
      <c r="M27" s="1" t="s">
        <v>35</v>
      </c>
      <c r="N27" s="3">
        <f>INT(N25/$C$5)</f>
        <v>107750000</v>
      </c>
      <c r="Q27" s="1" t="s">
        <v>35</v>
      </c>
      <c r="R27" s="3">
        <f>INT(R25/$C$5)</f>
        <v>110250000</v>
      </c>
    </row>
    <row r="28" spans="1:18" ht="21" x14ac:dyDescent="0.4">
      <c r="A28" s="32">
        <v>15</v>
      </c>
      <c r="B28" s="41"/>
      <c r="C28" s="24"/>
      <c r="D28" s="25"/>
      <c r="E28" s="42"/>
      <c r="F28" s="33">
        <f t="shared" si="1"/>
        <v>0</v>
      </c>
      <c r="M28" s="1" t="s">
        <v>29</v>
      </c>
      <c r="N28" s="3">
        <f>N26*VLOOKUP(N26,$H$30:$J$38,2,1)-VLOOKUP(N26,$H$30:$J$38,3,1)</f>
        <v>0</v>
      </c>
      <c r="Q28" s="1" t="s">
        <v>29</v>
      </c>
      <c r="R28" s="3">
        <f>R26*VLOOKUP(R26,$H$30:$J$38,2,1)-VLOOKUP(R26,$H$30:$J$38,3,1)</f>
        <v>0</v>
      </c>
    </row>
    <row r="29" spans="1:18" ht="21" x14ac:dyDescent="0.4">
      <c r="A29" s="32">
        <v>16</v>
      </c>
      <c r="B29" s="41"/>
      <c r="C29" s="24"/>
      <c r="D29" s="25"/>
      <c r="E29" s="42"/>
      <c r="F29" s="33">
        <f t="shared" si="1"/>
        <v>0</v>
      </c>
      <c r="H29" t="s">
        <v>27</v>
      </c>
      <c r="I29"/>
      <c r="J29"/>
      <c r="M29" s="1" t="s">
        <v>30</v>
      </c>
      <c r="N29" s="3">
        <f>N27*VLOOKUP(N27,$H$30:$J$38,2,1)-VLOOKUP(N27,$H$30:$J$38,3,1)</f>
        <v>26100000</v>
      </c>
      <c r="Q29" s="1" t="s">
        <v>30</v>
      </c>
      <c r="R29" s="3">
        <f>R27*VLOOKUP(R27,$H$30:$J$38,2,1)-VLOOKUP(R27,$H$30:$J$38,3,1)</f>
        <v>27100000</v>
      </c>
    </row>
    <row r="30" spans="1:18" ht="21" x14ac:dyDescent="0.4">
      <c r="A30" s="32">
        <v>17</v>
      </c>
      <c r="B30" s="41"/>
      <c r="C30" s="24"/>
      <c r="D30" s="25"/>
      <c r="E30" s="42"/>
      <c r="F30" s="33">
        <f t="shared" si="1"/>
        <v>0</v>
      </c>
      <c r="H30">
        <v>0</v>
      </c>
      <c r="I30">
        <v>0.1</v>
      </c>
      <c r="J30">
        <v>0</v>
      </c>
      <c r="M30" s="1" t="s">
        <v>36</v>
      </c>
      <c r="N30" s="3">
        <f>N29*$C$5</f>
        <v>104400000</v>
      </c>
      <c r="Q30" s="1" t="s">
        <v>36</v>
      </c>
      <c r="R30" s="3">
        <f>R29*$C$5</f>
        <v>108400000</v>
      </c>
    </row>
    <row r="31" spans="1:18" ht="21" x14ac:dyDescent="0.4">
      <c r="A31" s="32">
        <v>18</v>
      </c>
      <c r="B31" s="41"/>
      <c r="C31" s="24"/>
      <c r="D31" s="25"/>
      <c r="E31" s="42"/>
      <c r="F31" s="33">
        <f t="shared" si="1"/>
        <v>0</v>
      </c>
      <c r="H31">
        <v>10000000</v>
      </c>
      <c r="I31">
        <v>0.15</v>
      </c>
      <c r="J31">
        <v>500000</v>
      </c>
      <c r="M31" s="1" t="s">
        <v>31</v>
      </c>
      <c r="N31" s="3">
        <f>N28+N30</f>
        <v>104400000</v>
      </c>
      <c r="Q31" s="1" t="s">
        <v>31</v>
      </c>
      <c r="R31" s="3">
        <f>R28+R30</f>
        <v>108400000</v>
      </c>
    </row>
    <row r="32" spans="1:18" ht="21" x14ac:dyDescent="0.4">
      <c r="A32" s="32">
        <v>19</v>
      </c>
      <c r="B32" s="41"/>
      <c r="C32" s="24"/>
      <c r="D32" s="25"/>
      <c r="E32" s="42"/>
      <c r="F32" s="33">
        <f t="shared" si="1"/>
        <v>0</v>
      </c>
      <c r="H32">
        <v>30000000</v>
      </c>
      <c r="I32">
        <v>0.2</v>
      </c>
      <c r="J32">
        <v>2000000</v>
      </c>
      <c r="M32" s="1" t="s">
        <v>32</v>
      </c>
      <c r="N32" s="3">
        <f>N31-N22</f>
        <v>103400000</v>
      </c>
      <c r="Q32" s="1" t="s">
        <v>32</v>
      </c>
      <c r="R32" s="3">
        <f>R31-R22</f>
        <v>106430000</v>
      </c>
    </row>
    <row r="33" spans="1:18" ht="21" x14ac:dyDescent="0.4">
      <c r="A33" s="32">
        <v>20</v>
      </c>
      <c r="B33" s="41"/>
      <c r="C33" s="24"/>
      <c r="D33" s="25"/>
      <c r="E33" s="42"/>
      <c r="F33" s="33">
        <f t="shared" si="1"/>
        <v>0</v>
      </c>
      <c r="H33">
        <v>50000000</v>
      </c>
      <c r="I33">
        <v>0.3</v>
      </c>
      <c r="J33">
        <v>7000000</v>
      </c>
      <c r="M33" s="1" t="s">
        <v>37</v>
      </c>
      <c r="N33" s="3">
        <f>IF($C$4="無",N32,0)</f>
        <v>103400000</v>
      </c>
      <c r="Q33" s="1" t="s">
        <v>37</v>
      </c>
      <c r="R33" s="3">
        <f>IF($C$4="無",R32,0)</f>
        <v>106430000</v>
      </c>
    </row>
    <row r="34" spans="1:18" ht="21" x14ac:dyDescent="0.4">
      <c r="A34" s="32">
        <v>21</v>
      </c>
      <c r="B34" s="41"/>
      <c r="C34" s="24"/>
      <c r="D34" s="25"/>
      <c r="E34" s="42"/>
      <c r="F34" s="33">
        <f t="shared" si="1"/>
        <v>0</v>
      </c>
      <c r="H34">
        <v>100000000</v>
      </c>
      <c r="I34">
        <v>0.4</v>
      </c>
      <c r="J34">
        <v>17000000</v>
      </c>
    </row>
    <row r="35" spans="1:18" ht="21" x14ac:dyDescent="0.4">
      <c r="A35" s="32">
        <v>22</v>
      </c>
      <c r="B35" s="41"/>
      <c r="C35" s="24"/>
      <c r="D35" s="25"/>
      <c r="E35" s="42"/>
      <c r="F35" s="33">
        <f t="shared" si="1"/>
        <v>0</v>
      </c>
      <c r="H35">
        <v>200000000</v>
      </c>
      <c r="I35">
        <v>0.45</v>
      </c>
      <c r="J35">
        <v>27000000</v>
      </c>
    </row>
    <row r="36" spans="1:18" ht="21" x14ac:dyDescent="0.4">
      <c r="A36" s="32">
        <v>23</v>
      </c>
      <c r="B36" s="41"/>
      <c r="C36" s="24"/>
      <c r="D36" s="25"/>
      <c r="E36" s="42"/>
      <c r="F36" s="33">
        <f t="shared" si="1"/>
        <v>0</v>
      </c>
      <c r="H36">
        <v>300000000</v>
      </c>
      <c r="I36">
        <v>0.5</v>
      </c>
      <c r="J36">
        <v>42000000</v>
      </c>
    </row>
    <row r="37" spans="1:18" ht="21" x14ac:dyDescent="0.4">
      <c r="A37" s="32">
        <v>24</v>
      </c>
      <c r="B37" s="41"/>
      <c r="C37" s="24"/>
      <c r="D37" s="25"/>
      <c r="E37" s="42"/>
      <c r="F37" s="33">
        <f t="shared" si="1"/>
        <v>0</v>
      </c>
      <c r="H37">
        <v>600000000</v>
      </c>
      <c r="I37">
        <v>0.55000000000000004</v>
      </c>
      <c r="J37">
        <v>72000000</v>
      </c>
    </row>
    <row r="38" spans="1:18" ht="21.75" thickBot="1" x14ac:dyDescent="0.45">
      <c r="A38" s="32">
        <v>25</v>
      </c>
      <c r="B38" s="43"/>
      <c r="C38" s="44"/>
      <c r="D38" s="45"/>
      <c r="E38" s="46"/>
      <c r="F38" s="33">
        <f t="shared" si="1"/>
        <v>0</v>
      </c>
      <c r="H38">
        <v>99999999999</v>
      </c>
      <c r="I38">
        <v>0.55000000000000004</v>
      </c>
      <c r="J38">
        <v>72000000</v>
      </c>
    </row>
    <row r="39" spans="1:18" ht="21" x14ac:dyDescent="0.4">
      <c r="B39" s="2"/>
    </row>
    <row r="40" spans="1:18" ht="14.25" hidden="1" thickBot="1" x14ac:dyDescent="0.45">
      <c r="B40" s="6" t="s">
        <v>8</v>
      </c>
      <c r="C40" s="7" t="s">
        <v>5</v>
      </c>
      <c r="D40" s="8"/>
      <c r="E40" s="18"/>
      <c r="F40" s="9" t="s">
        <v>6</v>
      </c>
      <c r="G40" s="10"/>
      <c r="H40" s="9" t="s">
        <v>1</v>
      </c>
      <c r="I40" s="10"/>
    </row>
    <row r="41" spans="1:18" ht="27.75" hidden="1" thickBot="1" x14ac:dyDescent="0.45">
      <c r="B41" s="11" t="s">
        <v>0</v>
      </c>
      <c r="C41" s="12" t="s">
        <v>4</v>
      </c>
      <c r="D41" s="13" t="s">
        <v>7</v>
      </c>
      <c r="E41" s="19"/>
      <c r="F41" s="12" t="s">
        <v>4</v>
      </c>
      <c r="G41" s="13" t="s">
        <v>7</v>
      </c>
      <c r="H41" s="12" t="s">
        <v>4</v>
      </c>
      <c r="I41" s="13" t="s">
        <v>7</v>
      </c>
      <c r="L41" s="1" t="s">
        <v>2</v>
      </c>
    </row>
    <row r="42" spans="1:18" hidden="1" x14ac:dyDescent="0.4">
      <c r="A42" s="1">
        <v>1</v>
      </c>
      <c r="B42" s="14">
        <f>C14</f>
        <v>5000000</v>
      </c>
      <c r="C42" s="15">
        <f t="shared" ref="C42:C66" si="3">VLOOKUP(IF(B42&gt;=1100000,B42-1100000,0),$L$43:$N$51,2,1)*IF(B42&gt;=1100000,B42-1100000,0)-VLOOKUP(IF(B42&gt;=1100000,B42-1100000,0),$L$43:$N$51,3,1)</f>
        <v>485000</v>
      </c>
      <c r="D42" s="16">
        <f t="shared" ref="D42:D65" si="4">C42/B42</f>
        <v>9.7000000000000003E-2</v>
      </c>
      <c r="E42" s="20"/>
      <c r="F42" s="15">
        <f t="shared" ref="F42:F66" si="5">VLOOKUP(IF(B42&gt;=1100000,B42-1100000,0),$L$54:$N$62,2,1)*IF(B42&gt;=1100000,B42-1100000,0)-VLOOKUP(IF(B42&gt;=1100000,B42-1100000,0),$L$54:$N$62,3,1)</f>
        <v>530000</v>
      </c>
      <c r="G42" s="16">
        <f t="shared" ref="G42:G65" si="6">F42/B42</f>
        <v>0.106</v>
      </c>
      <c r="H42" s="15">
        <f t="shared" ref="H42:H65" si="7">INT(B42*0.2)</f>
        <v>1000000</v>
      </c>
      <c r="I42" s="16">
        <f t="shared" ref="I42:I65" si="8">H42/B42</f>
        <v>0.2</v>
      </c>
    </row>
    <row r="43" spans="1:18" hidden="1" x14ac:dyDescent="0.4">
      <c r="A43" s="1">
        <v>2</v>
      </c>
      <c r="B43" s="14">
        <f t="shared" ref="B43:B66" si="9">C15</f>
        <v>5000000</v>
      </c>
      <c r="C43" s="5">
        <f t="shared" si="3"/>
        <v>485000</v>
      </c>
      <c r="D43" s="17">
        <f t="shared" si="4"/>
        <v>9.7000000000000003E-2</v>
      </c>
      <c r="E43" s="21"/>
      <c r="F43" s="5">
        <f t="shared" si="5"/>
        <v>530000</v>
      </c>
      <c r="G43" s="17">
        <f t="shared" si="6"/>
        <v>0.106</v>
      </c>
      <c r="H43" s="5">
        <f t="shared" si="7"/>
        <v>1000000</v>
      </c>
      <c r="I43" s="17">
        <f t="shared" si="8"/>
        <v>0.2</v>
      </c>
      <c r="L43" s="1">
        <v>0</v>
      </c>
      <c r="M43" s="1">
        <v>0.1</v>
      </c>
      <c r="N43" s="3">
        <v>0</v>
      </c>
    </row>
    <row r="44" spans="1:18" hidden="1" x14ac:dyDescent="0.4">
      <c r="A44" s="1">
        <v>3</v>
      </c>
      <c r="B44" s="14">
        <f t="shared" si="9"/>
        <v>5000000</v>
      </c>
      <c r="C44" s="5">
        <f t="shared" si="3"/>
        <v>485000</v>
      </c>
      <c r="D44" s="17">
        <f t="shared" si="4"/>
        <v>9.7000000000000003E-2</v>
      </c>
      <c r="E44" s="21"/>
      <c r="F44" s="5">
        <f t="shared" si="5"/>
        <v>530000</v>
      </c>
      <c r="G44" s="17">
        <f t="shared" si="6"/>
        <v>0.106</v>
      </c>
      <c r="H44" s="5">
        <f t="shared" si="7"/>
        <v>1000000</v>
      </c>
      <c r="I44" s="17">
        <f t="shared" si="8"/>
        <v>0.2</v>
      </c>
      <c r="L44" s="1">
        <v>2000000</v>
      </c>
      <c r="M44" s="1">
        <v>0.15</v>
      </c>
      <c r="N44" s="3">
        <v>100000</v>
      </c>
    </row>
    <row r="45" spans="1:18" hidden="1" x14ac:dyDescent="0.4">
      <c r="A45" s="1">
        <v>4</v>
      </c>
      <c r="B45" s="14">
        <f t="shared" si="9"/>
        <v>5000000</v>
      </c>
      <c r="C45" s="5">
        <f t="shared" si="3"/>
        <v>485000</v>
      </c>
      <c r="D45" s="17">
        <f t="shared" si="4"/>
        <v>9.7000000000000003E-2</v>
      </c>
      <c r="E45" s="21"/>
      <c r="F45" s="5">
        <f t="shared" si="5"/>
        <v>530000</v>
      </c>
      <c r="G45" s="17">
        <f t="shared" si="6"/>
        <v>0.106</v>
      </c>
      <c r="H45" s="5">
        <f t="shared" si="7"/>
        <v>1000000</v>
      </c>
      <c r="I45" s="17">
        <f t="shared" si="8"/>
        <v>0.2</v>
      </c>
      <c r="L45" s="1">
        <v>4000000</v>
      </c>
      <c r="M45" s="1">
        <v>0.2</v>
      </c>
      <c r="N45" s="3">
        <v>300000</v>
      </c>
    </row>
    <row r="46" spans="1:18" hidden="1" x14ac:dyDescent="0.4">
      <c r="A46" s="1">
        <v>5</v>
      </c>
      <c r="B46" s="14">
        <f t="shared" si="9"/>
        <v>0</v>
      </c>
      <c r="C46" s="5">
        <f t="shared" si="3"/>
        <v>0</v>
      </c>
      <c r="D46" s="17" t="e">
        <f t="shared" si="4"/>
        <v>#DIV/0!</v>
      </c>
      <c r="E46" s="21"/>
      <c r="F46" s="5">
        <f t="shared" si="5"/>
        <v>0</v>
      </c>
      <c r="G46" s="17" t="e">
        <f t="shared" si="6"/>
        <v>#DIV/0!</v>
      </c>
      <c r="H46" s="5">
        <f t="shared" si="7"/>
        <v>0</v>
      </c>
      <c r="I46" s="17" t="e">
        <f t="shared" si="8"/>
        <v>#DIV/0!</v>
      </c>
      <c r="L46" s="1">
        <v>6000000</v>
      </c>
      <c r="M46" s="1">
        <v>0.3</v>
      </c>
      <c r="N46" s="3">
        <v>900000</v>
      </c>
    </row>
    <row r="47" spans="1:18" hidden="1" x14ac:dyDescent="0.4">
      <c r="A47" s="1">
        <v>6</v>
      </c>
      <c r="B47" s="14">
        <f t="shared" si="9"/>
        <v>0</v>
      </c>
      <c r="C47" s="5">
        <f t="shared" si="3"/>
        <v>0</v>
      </c>
      <c r="D47" s="17" t="e">
        <f t="shared" si="4"/>
        <v>#DIV/0!</v>
      </c>
      <c r="E47" s="21"/>
      <c r="F47" s="5">
        <f t="shared" si="5"/>
        <v>0</v>
      </c>
      <c r="G47" s="17" t="e">
        <f t="shared" si="6"/>
        <v>#DIV/0!</v>
      </c>
      <c r="H47" s="5">
        <f t="shared" si="7"/>
        <v>0</v>
      </c>
      <c r="I47" s="17" t="e">
        <f t="shared" si="8"/>
        <v>#DIV/0!</v>
      </c>
      <c r="L47" s="1">
        <v>10000000</v>
      </c>
      <c r="M47" s="1">
        <v>0.4</v>
      </c>
      <c r="N47" s="3">
        <v>1900000</v>
      </c>
    </row>
    <row r="48" spans="1:18" hidden="1" x14ac:dyDescent="0.4">
      <c r="A48" s="1">
        <v>7</v>
      </c>
      <c r="B48" s="14">
        <f t="shared" si="9"/>
        <v>0</v>
      </c>
      <c r="C48" s="5">
        <f t="shared" si="3"/>
        <v>0</v>
      </c>
      <c r="D48" s="17" t="e">
        <f t="shared" si="4"/>
        <v>#DIV/0!</v>
      </c>
      <c r="E48" s="21"/>
      <c r="F48" s="5">
        <f t="shared" si="5"/>
        <v>0</v>
      </c>
      <c r="G48" s="17" t="e">
        <f t="shared" si="6"/>
        <v>#DIV/0!</v>
      </c>
      <c r="H48" s="5">
        <f t="shared" si="7"/>
        <v>0</v>
      </c>
      <c r="I48" s="17" t="e">
        <f t="shared" si="8"/>
        <v>#DIV/0!</v>
      </c>
      <c r="L48" s="1">
        <v>15000000</v>
      </c>
      <c r="M48" s="1">
        <v>0.45</v>
      </c>
      <c r="N48" s="3">
        <v>2650000</v>
      </c>
    </row>
    <row r="49" spans="1:14" hidden="1" x14ac:dyDescent="0.4">
      <c r="A49" s="1">
        <v>8</v>
      </c>
      <c r="B49" s="14">
        <f t="shared" si="9"/>
        <v>0</v>
      </c>
      <c r="C49" s="5">
        <f t="shared" si="3"/>
        <v>0</v>
      </c>
      <c r="D49" s="17" t="e">
        <f t="shared" si="4"/>
        <v>#DIV/0!</v>
      </c>
      <c r="E49" s="21"/>
      <c r="F49" s="5">
        <f t="shared" si="5"/>
        <v>0</v>
      </c>
      <c r="G49" s="17" t="e">
        <f t="shared" si="6"/>
        <v>#DIV/0!</v>
      </c>
      <c r="H49" s="5">
        <f t="shared" si="7"/>
        <v>0</v>
      </c>
      <c r="I49" s="17" t="e">
        <f t="shared" si="8"/>
        <v>#DIV/0!</v>
      </c>
      <c r="L49" s="1">
        <v>30000000</v>
      </c>
      <c r="M49" s="1">
        <v>0.5</v>
      </c>
      <c r="N49" s="3">
        <v>4150000</v>
      </c>
    </row>
    <row r="50" spans="1:14" hidden="1" x14ac:dyDescent="0.4">
      <c r="A50" s="1">
        <v>9</v>
      </c>
      <c r="B50" s="14">
        <f t="shared" si="9"/>
        <v>0</v>
      </c>
      <c r="C50" s="5">
        <f t="shared" si="3"/>
        <v>0</v>
      </c>
      <c r="D50" s="17" t="e">
        <f t="shared" si="4"/>
        <v>#DIV/0!</v>
      </c>
      <c r="E50" s="21"/>
      <c r="F50" s="5">
        <f t="shared" si="5"/>
        <v>0</v>
      </c>
      <c r="G50" s="17" t="e">
        <f t="shared" si="6"/>
        <v>#DIV/0!</v>
      </c>
      <c r="H50" s="5">
        <f t="shared" si="7"/>
        <v>0</v>
      </c>
      <c r="I50" s="17" t="e">
        <f t="shared" si="8"/>
        <v>#DIV/0!</v>
      </c>
      <c r="L50" s="1">
        <v>45000000</v>
      </c>
      <c r="M50" s="1">
        <v>0.55000000000000004</v>
      </c>
      <c r="N50" s="3">
        <v>6400000</v>
      </c>
    </row>
    <row r="51" spans="1:14" hidden="1" x14ac:dyDescent="0.4">
      <c r="A51" s="1">
        <v>10</v>
      </c>
      <c r="B51" s="14">
        <f t="shared" si="9"/>
        <v>0</v>
      </c>
      <c r="C51" s="5">
        <f t="shared" si="3"/>
        <v>0</v>
      </c>
      <c r="D51" s="17" t="e">
        <f t="shared" si="4"/>
        <v>#DIV/0!</v>
      </c>
      <c r="E51" s="21"/>
      <c r="F51" s="5">
        <f t="shared" si="5"/>
        <v>0</v>
      </c>
      <c r="G51" s="17" t="e">
        <f t="shared" si="6"/>
        <v>#DIV/0!</v>
      </c>
      <c r="H51" s="5">
        <f t="shared" si="7"/>
        <v>0</v>
      </c>
      <c r="I51" s="17" t="e">
        <f t="shared" si="8"/>
        <v>#DIV/0!</v>
      </c>
      <c r="L51" s="1">
        <v>9999999999</v>
      </c>
      <c r="M51" s="1">
        <v>0.55000000000000004</v>
      </c>
      <c r="N51" s="3">
        <v>6400000</v>
      </c>
    </row>
    <row r="52" spans="1:14" hidden="1" x14ac:dyDescent="0.4">
      <c r="A52" s="1">
        <v>11</v>
      </c>
      <c r="B52" s="14">
        <f t="shared" si="9"/>
        <v>0</v>
      </c>
      <c r="C52" s="5">
        <f t="shared" si="3"/>
        <v>0</v>
      </c>
      <c r="D52" s="17" t="e">
        <f t="shared" si="4"/>
        <v>#DIV/0!</v>
      </c>
      <c r="E52" s="21"/>
      <c r="F52" s="5">
        <f t="shared" si="5"/>
        <v>0</v>
      </c>
      <c r="G52" s="17" t="e">
        <f t="shared" si="6"/>
        <v>#DIV/0!</v>
      </c>
      <c r="H52" s="5">
        <f t="shared" si="7"/>
        <v>0</v>
      </c>
      <c r="I52" s="17" t="e">
        <f t="shared" si="8"/>
        <v>#DIV/0!</v>
      </c>
    </row>
    <row r="53" spans="1:14" hidden="1" x14ac:dyDescent="0.4">
      <c r="A53" s="1">
        <v>12</v>
      </c>
      <c r="B53" s="14">
        <f t="shared" si="9"/>
        <v>0</v>
      </c>
      <c r="C53" s="5">
        <f t="shared" si="3"/>
        <v>0</v>
      </c>
      <c r="D53" s="17" t="e">
        <f t="shared" si="4"/>
        <v>#DIV/0!</v>
      </c>
      <c r="E53" s="21"/>
      <c r="F53" s="5">
        <f t="shared" si="5"/>
        <v>0</v>
      </c>
      <c r="G53" s="17" t="e">
        <f t="shared" si="6"/>
        <v>#DIV/0!</v>
      </c>
      <c r="H53" s="5">
        <f t="shared" si="7"/>
        <v>0</v>
      </c>
      <c r="I53" s="17" t="e">
        <f t="shared" si="8"/>
        <v>#DIV/0!</v>
      </c>
      <c r="L53" s="1" t="s">
        <v>3</v>
      </c>
    </row>
    <row r="54" spans="1:14" hidden="1" x14ac:dyDescent="0.4">
      <c r="A54" s="1">
        <v>13</v>
      </c>
      <c r="B54" s="14">
        <f t="shared" si="9"/>
        <v>0</v>
      </c>
      <c r="C54" s="5">
        <f t="shared" si="3"/>
        <v>0</v>
      </c>
      <c r="D54" s="17" t="e">
        <f t="shared" si="4"/>
        <v>#DIV/0!</v>
      </c>
      <c r="E54" s="21"/>
      <c r="F54" s="5">
        <f t="shared" si="5"/>
        <v>0</v>
      </c>
      <c r="G54" s="17" t="e">
        <f t="shared" si="6"/>
        <v>#DIV/0!</v>
      </c>
      <c r="H54" s="5">
        <f t="shared" si="7"/>
        <v>0</v>
      </c>
      <c r="I54" s="17" t="e">
        <f t="shared" si="8"/>
        <v>#DIV/0!</v>
      </c>
      <c r="L54" s="1">
        <v>0</v>
      </c>
      <c r="M54" s="1">
        <v>0.1</v>
      </c>
      <c r="N54" s="3">
        <v>0</v>
      </c>
    </row>
    <row r="55" spans="1:14" hidden="1" x14ac:dyDescent="0.4">
      <c r="A55" s="1">
        <v>14</v>
      </c>
      <c r="B55" s="14">
        <f t="shared" si="9"/>
        <v>0</v>
      </c>
      <c r="C55" s="5">
        <f t="shared" si="3"/>
        <v>0</v>
      </c>
      <c r="D55" s="17" t="e">
        <f t="shared" si="4"/>
        <v>#DIV/0!</v>
      </c>
      <c r="E55" s="21"/>
      <c r="F55" s="5">
        <f t="shared" si="5"/>
        <v>0</v>
      </c>
      <c r="G55" s="17" t="e">
        <f t="shared" si="6"/>
        <v>#DIV/0!</v>
      </c>
      <c r="H55" s="5">
        <f t="shared" si="7"/>
        <v>0</v>
      </c>
      <c r="I55" s="17" t="e">
        <f t="shared" si="8"/>
        <v>#DIV/0!</v>
      </c>
      <c r="L55" s="1">
        <v>2000000</v>
      </c>
      <c r="M55" s="1">
        <v>0.15</v>
      </c>
      <c r="N55" s="3">
        <v>100000</v>
      </c>
    </row>
    <row r="56" spans="1:14" hidden="1" x14ac:dyDescent="0.4">
      <c r="A56" s="1">
        <v>15</v>
      </c>
      <c r="B56" s="14">
        <f t="shared" si="9"/>
        <v>0</v>
      </c>
      <c r="C56" s="5">
        <f t="shared" si="3"/>
        <v>0</v>
      </c>
      <c r="D56" s="17" t="e">
        <f t="shared" si="4"/>
        <v>#DIV/0!</v>
      </c>
      <c r="E56" s="21"/>
      <c r="F56" s="5">
        <f t="shared" si="5"/>
        <v>0</v>
      </c>
      <c r="G56" s="17" t="e">
        <f t="shared" si="6"/>
        <v>#DIV/0!</v>
      </c>
      <c r="H56" s="5">
        <f t="shared" si="7"/>
        <v>0</v>
      </c>
      <c r="I56" s="17" t="e">
        <f t="shared" si="8"/>
        <v>#DIV/0!</v>
      </c>
      <c r="L56" s="1">
        <v>3000000</v>
      </c>
      <c r="M56" s="1">
        <v>0.2</v>
      </c>
      <c r="N56" s="3">
        <v>250000</v>
      </c>
    </row>
    <row r="57" spans="1:14" hidden="1" x14ac:dyDescent="0.4">
      <c r="A57" s="1">
        <v>16</v>
      </c>
      <c r="B57" s="14">
        <f t="shared" si="9"/>
        <v>0</v>
      </c>
      <c r="C57" s="5">
        <f t="shared" si="3"/>
        <v>0</v>
      </c>
      <c r="D57" s="17" t="e">
        <f t="shared" si="4"/>
        <v>#DIV/0!</v>
      </c>
      <c r="E57" s="21"/>
      <c r="F57" s="5">
        <f t="shared" si="5"/>
        <v>0</v>
      </c>
      <c r="G57" s="17" t="e">
        <f t="shared" si="6"/>
        <v>#DIV/0!</v>
      </c>
      <c r="H57" s="5">
        <f t="shared" si="7"/>
        <v>0</v>
      </c>
      <c r="I57" s="17" t="e">
        <f t="shared" si="8"/>
        <v>#DIV/0!</v>
      </c>
      <c r="L57" s="1">
        <v>4000000</v>
      </c>
      <c r="M57" s="1">
        <v>0.3</v>
      </c>
      <c r="N57" s="3">
        <v>650000</v>
      </c>
    </row>
    <row r="58" spans="1:14" hidden="1" x14ac:dyDescent="0.4">
      <c r="A58" s="1">
        <v>17</v>
      </c>
      <c r="B58" s="14">
        <f t="shared" si="9"/>
        <v>0</v>
      </c>
      <c r="C58" s="5">
        <f t="shared" si="3"/>
        <v>0</v>
      </c>
      <c r="D58" s="17" t="e">
        <f t="shared" si="4"/>
        <v>#DIV/0!</v>
      </c>
      <c r="E58" s="21"/>
      <c r="F58" s="5">
        <f t="shared" si="5"/>
        <v>0</v>
      </c>
      <c r="G58" s="17" t="e">
        <f t="shared" si="6"/>
        <v>#DIV/0!</v>
      </c>
      <c r="H58" s="5">
        <f t="shared" si="7"/>
        <v>0</v>
      </c>
      <c r="I58" s="17" t="e">
        <f t="shared" si="8"/>
        <v>#DIV/0!</v>
      </c>
      <c r="L58" s="1">
        <v>6000000</v>
      </c>
      <c r="M58" s="1">
        <v>0.4</v>
      </c>
      <c r="N58" s="3">
        <v>1250000</v>
      </c>
    </row>
    <row r="59" spans="1:14" hidden="1" x14ac:dyDescent="0.4">
      <c r="A59" s="1">
        <v>18</v>
      </c>
      <c r="B59" s="14">
        <f t="shared" si="9"/>
        <v>0</v>
      </c>
      <c r="C59" s="5">
        <f t="shared" si="3"/>
        <v>0</v>
      </c>
      <c r="D59" s="17" t="e">
        <f t="shared" si="4"/>
        <v>#DIV/0!</v>
      </c>
      <c r="E59" s="21"/>
      <c r="F59" s="5">
        <f t="shared" si="5"/>
        <v>0</v>
      </c>
      <c r="G59" s="17" t="e">
        <f t="shared" si="6"/>
        <v>#DIV/0!</v>
      </c>
      <c r="H59" s="5">
        <f t="shared" si="7"/>
        <v>0</v>
      </c>
      <c r="I59" s="17" t="e">
        <f t="shared" si="8"/>
        <v>#DIV/0!</v>
      </c>
      <c r="L59" s="1">
        <v>10000000</v>
      </c>
      <c r="M59" s="1">
        <v>0.45</v>
      </c>
      <c r="N59" s="3">
        <v>1750000</v>
      </c>
    </row>
    <row r="60" spans="1:14" hidden="1" x14ac:dyDescent="0.4">
      <c r="A60" s="1">
        <v>19</v>
      </c>
      <c r="B60" s="14">
        <f t="shared" si="9"/>
        <v>0</v>
      </c>
      <c r="C60" s="5">
        <f t="shared" si="3"/>
        <v>0</v>
      </c>
      <c r="D60" s="17" t="e">
        <f t="shared" si="4"/>
        <v>#DIV/0!</v>
      </c>
      <c r="E60" s="21"/>
      <c r="F60" s="5">
        <f t="shared" si="5"/>
        <v>0</v>
      </c>
      <c r="G60" s="17" t="e">
        <f t="shared" si="6"/>
        <v>#DIV/0!</v>
      </c>
      <c r="H60" s="5">
        <f t="shared" si="7"/>
        <v>0</v>
      </c>
      <c r="I60" s="17" t="e">
        <f t="shared" si="8"/>
        <v>#DIV/0!</v>
      </c>
      <c r="L60" s="1">
        <v>15000000</v>
      </c>
      <c r="M60" s="1">
        <v>0.5</v>
      </c>
      <c r="N60" s="3">
        <v>2500000</v>
      </c>
    </row>
    <row r="61" spans="1:14" hidden="1" x14ac:dyDescent="0.4">
      <c r="A61" s="1">
        <v>20</v>
      </c>
      <c r="B61" s="14">
        <f t="shared" si="9"/>
        <v>0</v>
      </c>
      <c r="C61" s="5">
        <f t="shared" si="3"/>
        <v>0</v>
      </c>
      <c r="D61" s="17" t="e">
        <f t="shared" si="4"/>
        <v>#DIV/0!</v>
      </c>
      <c r="E61" s="21"/>
      <c r="F61" s="5">
        <f t="shared" si="5"/>
        <v>0</v>
      </c>
      <c r="G61" s="17" t="e">
        <f t="shared" si="6"/>
        <v>#DIV/0!</v>
      </c>
      <c r="H61" s="5">
        <f t="shared" si="7"/>
        <v>0</v>
      </c>
      <c r="I61" s="17" t="e">
        <f t="shared" si="8"/>
        <v>#DIV/0!</v>
      </c>
      <c r="L61" s="1">
        <v>30000000</v>
      </c>
      <c r="M61" s="1">
        <v>0.55000000000000004</v>
      </c>
      <c r="N61" s="3">
        <v>4000000</v>
      </c>
    </row>
    <row r="62" spans="1:14" hidden="1" x14ac:dyDescent="0.4">
      <c r="A62" s="1">
        <v>21</v>
      </c>
      <c r="B62" s="14">
        <f t="shared" si="9"/>
        <v>0</v>
      </c>
      <c r="C62" s="5">
        <f t="shared" si="3"/>
        <v>0</v>
      </c>
      <c r="D62" s="17" t="e">
        <f t="shared" si="4"/>
        <v>#DIV/0!</v>
      </c>
      <c r="E62" s="21"/>
      <c r="F62" s="5">
        <f t="shared" si="5"/>
        <v>0</v>
      </c>
      <c r="G62" s="17" t="e">
        <f t="shared" si="6"/>
        <v>#DIV/0!</v>
      </c>
      <c r="H62" s="5">
        <f t="shared" si="7"/>
        <v>0</v>
      </c>
      <c r="I62" s="17" t="e">
        <f t="shared" si="8"/>
        <v>#DIV/0!</v>
      </c>
      <c r="L62" s="1">
        <v>9999999999</v>
      </c>
      <c r="M62" s="1">
        <v>0.55000000000000004</v>
      </c>
      <c r="N62" s="3">
        <v>4000000</v>
      </c>
    </row>
    <row r="63" spans="1:14" hidden="1" x14ac:dyDescent="0.4">
      <c r="A63" s="1">
        <v>22</v>
      </c>
      <c r="B63" s="14">
        <f t="shared" si="9"/>
        <v>0</v>
      </c>
      <c r="C63" s="5">
        <f t="shared" si="3"/>
        <v>0</v>
      </c>
      <c r="D63" s="17" t="e">
        <f t="shared" si="4"/>
        <v>#DIV/0!</v>
      </c>
      <c r="E63" s="21"/>
      <c r="F63" s="5">
        <f t="shared" si="5"/>
        <v>0</v>
      </c>
      <c r="G63" s="17" t="e">
        <f t="shared" si="6"/>
        <v>#DIV/0!</v>
      </c>
      <c r="H63" s="5">
        <f t="shared" si="7"/>
        <v>0</v>
      </c>
      <c r="I63" s="17" t="e">
        <f t="shared" si="8"/>
        <v>#DIV/0!</v>
      </c>
    </row>
    <row r="64" spans="1:14" hidden="1" x14ac:dyDescent="0.4">
      <c r="A64" s="1">
        <v>23</v>
      </c>
      <c r="B64" s="14">
        <f t="shared" si="9"/>
        <v>0</v>
      </c>
      <c r="C64" s="5">
        <f t="shared" si="3"/>
        <v>0</v>
      </c>
      <c r="D64" s="17" t="e">
        <f t="shared" si="4"/>
        <v>#DIV/0!</v>
      </c>
      <c r="E64" s="21"/>
      <c r="F64" s="5">
        <f t="shared" si="5"/>
        <v>0</v>
      </c>
      <c r="G64" s="17" t="e">
        <f t="shared" si="6"/>
        <v>#DIV/0!</v>
      </c>
      <c r="H64" s="5">
        <f t="shared" si="7"/>
        <v>0</v>
      </c>
      <c r="I64" s="17" t="e">
        <f t="shared" si="8"/>
        <v>#DIV/0!</v>
      </c>
    </row>
    <row r="65" spans="1:9" hidden="1" x14ac:dyDescent="0.4">
      <c r="A65" s="1">
        <v>24</v>
      </c>
      <c r="B65" s="14">
        <f t="shared" si="9"/>
        <v>0</v>
      </c>
      <c r="C65" s="5">
        <f t="shared" si="3"/>
        <v>0</v>
      </c>
      <c r="D65" s="17" t="e">
        <f t="shared" si="4"/>
        <v>#DIV/0!</v>
      </c>
      <c r="E65" s="21"/>
      <c r="F65" s="5">
        <f t="shared" si="5"/>
        <v>0</v>
      </c>
      <c r="G65" s="17" t="e">
        <f t="shared" si="6"/>
        <v>#DIV/0!</v>
      </c>
      <c r="H65" s="5">
        <f t="shared" si="7"/>
        <v>0</v>
      </c>
      <c r="I65" s="17" t="e">
        <f t="shared" si="8"/>
        <v>#DIV/0!</v>
      </c>
    </row>
    <row r="66" spans="1:9" hidden="1" x14ac:dyDescent="0.4">
      <c r="A66" s="1">
        <v>25</v>
      </c>
      <c r="B66" s="14">
        <f t="shared" si="9"/>
        <v>0</v>
      </c>
      <c r="C66" s="5">
        <f t="shared" si="3"/>
        <v>0</v>
      </c>
      <c r="D66" s="17" t="e">
        <f t="shared" ref="D66" si="10">C66/B66</f>
        <v>#DIV/0!</v>
      </c>
      <c r="E66" s="21"/>
      <c r="F66" s="5">
        <f t="shared" si="5"/>
        <v>0</v>
      </c>
      <c r="G66" s="17" t="e">
        <f t="shared" ref="G66" si="11">F66/B66</f>
        <v>#DIV/0!</v>
      </c>
      <c r="H66" s="5">
        <f t="shared" ref="H66" si="12">INT(B66*0.2)</f>
        <v>0</v>
      </c>
      <c r="I66" s="17" t="e">
        <f t="shared" ref="I66" si="13">H66/B66</f>
        <v>#DIV/0!</v>
      </c>
    </row>
    <row r="67" spans="1:9" hidden="1" x14ac:dyDescent="0.4"/>
    <row r="68" spans="1:9" hidden="1" x14ac:dyDescent="0.4"/>
    <row r="69" spans="1:9" hidden="1" x14ac:dyDescent="0.4"/>
    <row r="70" spans="1:9" hidden="1" x14ac:dyDescent="0.4"/>
    <row r="71" spans="1:9" hidden="1" x14ac:dyDescent="0.4"/>
    <row r="72" spans="1:9" hidden="1" x14ac:dyDescent="0.4"/>
    <row r="73" spans="1:9" hidden="1" x14ac:dyDescent="0.4"/>
  </sheetData>
  <sheetProtection algorithmName="SHA-512" hashValue="XvLJ6bZaUVeUpAm294lwRlROgZ1uyhgy6HESapYEoMYe/38xp3GM0mL9gh4mzLiFur3oqovEbdB5EaK/8KMWnQ==" saltValue="TA4YpaMyVia6+IDe8L8z2Q==" spinCount="100000" sheet="1" objects="1" scenarios="1"/>
  <mergeCells count="14">
    <mergeCell ref="A1:F1"/>
    <mergeCell ref="A3:B3"/>
    <mergeCell ref="A4:B4"/>
    <mergeCell ref="A5:B5"/>
    <mergeCell ref="D9:F9"/>
    <mergeCell ref="D10:F10"/>
    <mergeCell ref="D11:F11"/>
    <mergeCell ref="D7:F7"/>
    <mergeCell ref="D8:F8"/>
    <mergeCell ref="A7:B7"/>
    <mergeCell ref="A8:B8"/>
    <mergeCell ref="A9:B9"/>
    <mergeCell ref="A10:B10"/>
    <mergeCell ref="A11:B11"/>
  </mergeCells>
  <phoneticPr fontId="2"/>
  <dataValidations count="3">
    <dataValidation type="list" allowBlank="1" showInputMessage="1" showErrorMessage="1" sqref="C4 E14:E38" xr:uid="{20355DC7-DF6F-496D-9A13-CB57C27AFCBC}">
      <formula1>"有,無"</formula1>
    </dataValidation>
    <dataValidation type="list" allowBlank="1" showInputMessage="1" showErrorMessage="1" sqref="C5" xr:uid="{87186571-01B2-41A3-A861-82A8A3EA1891}">
      <formula1>"1,2,3,4,5,6,7,8,9,10,11,12,13,14,15,16,17,18,19,20"</formula1>
    </dataValidation>
    <dataValidation type="list" allowBlank="1" showInputMessage="1" showErrorMessage="1" sqref="D14:D38" xr:uid="{AEDC4E1D-0A8F-4720-A769-93883F5EB857}">
      <formula1>"特定,その他,相続時"</formula1>
    </dataValidation>
  </dataValidations>
  <printOptions horizontalCentered="1"/>
  <pageMargins left="0.51181102362204722" right="0.11811023622047245" top="0.55118110236220474" bottom="0.15748031496062992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シミュレーション</vt:lpstr>
      <vt:lpstr>シミュレーション!Print_Area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税理士法人りとく</dc:creator>
  <cp:lastModifiedBy>税理士法人りとく</cp:lastModifiedBy>
  <cp:lastPrinted>2019-10-15T12:02:24Z</cp:lastPrinted>
  <dcterms:created xsi:type="dcterms:W3CDTF">2019-10-11T07:54:47Z</dcterms:created>
  <dcterms:modified xsi:type="dcterms:W3CDTF">2019-10-16T00:07:22Z</dcterms:modified>
</cp:coreProperties>
</file>